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64" activeTab="0"/>
  </bookViews>
  <sheets>
    <sheet name="РЕЕСТР" sheetId="1" r:id="rId1"/>
  </sheets>
  <definedNames>
    <definedName name="_xlnm.Print_Area" localSheetId="0">'РЕЕСТР'!$A$1:$AE$1</definedName>
  </definedNames>
  <calcPr fullCalcOnLoad="1"/>
</workbook>
</file>

<file path=xl/sharedStrings.xml><?xml version="1.0" encoding="utf-8"?>
<sst xmlns="http://schemas.openxmlformats.org/spreadsheetml/2006/main" count="272" uniqueCount="158">
  <si>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</si>
  <si>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</si>
  <si>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</si>
  <si>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</si>
  <si>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</si>
  <si>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</si>
  <si>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</si>
  <si>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Юридическое лицо</t>
  </si>
  <si>
    <t>Класс напряжения, кВ</t>
  </si>
  <si>
    <t>Присоединенная мощность объекта, кВА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</si>
  <si>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</si>
  <si>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</si>
  <si>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</si>
  <si>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Наименование юридического / физического лица</t>
  </si>
  <si>
    <t>Тип подключения</t>
  </si>
  <si>
    <t>Местонахождение объекта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</si>
  <si>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</si>
  <si>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</si>
  <si>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</si>
  <si>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</si>
  <si>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</si>
  <si>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</si>
  <si>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</si>
  <si>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</si>
  <si>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</si>
  <si>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</si>
  <si>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</si>
  <si>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</si>
  <si>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</si>
  <si>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</si>
  <si>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</si>
  <si>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</si>
  <si>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</si>
  <si>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</si>
  <si>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</si>
  <si>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</si>
  <si>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</si>
  <si>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Кол-во источников для оплаты</t>
  </si>
  <si>
    <t>Месяц</t>
  </si>
  <si>
    <t>основное</t>
  </si>
  <si>
    <t>Дата поступления заявки</t>
  </si>
  <si>
    <t>Реестр технологических присоединений ООО "Электросети" ЗАТО Северск 2015</t>
  </si>
  <si>
    <t>есть</t>
  </si>
  <si>
    <t>жилой дом</t>
  </si>
  <si>
    <t>садовый дом</t>
  </si>
  <si>
    <t>п.Самусь</t>
  </si>
  <si>
    <t>г.Северск</t>
  </si>
  <si>
    <t>садовый домик</t>
  </si>
  <si>
    <t>нежилое помещение</t>
  </si>
  <si>
    <t>Томская область, ЗАТО Северск, д. Кижирово, пер.  Луговой, 3</t>
  </si>
  <si>
    <t>д.Кижирово</t>
  </si>
  <si>
    <t>ТП У-1-6 резервный фидер</t>
  </si>
  <si>
    <t>08/130/15</t>
  </si>
  <si>
    <t>130Т</t>
  </si>
  <si>
    <t>сентябрь</t>
  </si>
  <si>
    <t xml:space="preserve">земельный участок </t>
  </si>
  <si>
    <t>Томская область, ЗАТО Северск, г.Северск, СНТ «Мир», квартал 3, ул. Трудовая, участок № 407</t>
  </si>
  <si>
    <t>оп.8/3 ТП-212 ф.7</t>
  </si>
  <si>
    <t>08/131/15</t>
  </si>
  <si>
    <t>131Т</t>
  </si>
  <si>
    <t>Томская область, ЗАТО Северск, п. Самусь, улица Калинина, 69</t>
  </si>
  <si>
    <t>оп.№26 от ТП У-2-2, ф.4</t>
  </si>
  <si>
    <t>08/132/15</t>
  </si>
  <si>
    <t>132Т</t>
  </si>
  <si>
    <t>скважина № 15а</t>
  </si>
  <si>
    <t>г. Северск, Водозабор № 1</t>
  </si>
  <si>
    <t>08/133/15</t>
  </si>
  <si>
    <t>133Т</t>
  </si>
  <si>
    <t>насосная станция</t>
  </si>
  <si>
    <t>г. Северск, ул. Сосновая, 13</t>
  </si>
  <si>
    <t>ТП-219, ф.5</t>
  </si>
  <si>
    <t>08/134/15</t>
  </si>
  <si>
    <t>134Т</t>
  </si>
  <si>
    <t>светильники наружного освещения (12 шт.)</t>
  </si>
  <si>
    <t>ЗАТО Северск, п. Самусь, ул. Кооперативная</t>
  </si>
  <si>
    <t>08/135/15</t>
  </si>
  <si>
    <t>135Т</t>
  </si>
  <si>
    <t>ВРУ 80 квартирного 5-этажного жилого здания для строительных работ</t>
  </si>
  <si>
    <t>Томская область, ЗАТО Северск, г. Северск, п. Самусь по ул. Ленина, 32</t>
  </si>
  <si>
    <t>ТП У-15-1, ф.6</t>
  </si>
  <si>
    <t>08/136В/15</t>
  </si>
  <si>
    <t>136ТВ</t>
  </si>
  <si>
    <t>Томская область, ЗАТО Северск, г.Северск, СНТ «Мир», квартал 4, улица № 7, участок № 218</t>
  </si>
  <si>
    <t>ТП-212 ф.7 оп.5/3</t>
  </si>
  <si>
    <t>08/13И/15</t>
  </si>
  <si>
    <t>136ИТ</t>
  </si>
  <si>
    <t>нежилые здания</t>
  </si>
  <si>
    <t>Томская область, ЗАТО Северск, г. Северск, ул.Солнечная, 2, строение № 4</t>
  </si>
  <si>
    <t>ТП-335 резервные фидеры</t>
  </si>
  <si>
    <t>08/137/15</t>
  </si>
  <si>
    <t>137Т</t>
  </si>
  <si>
    <t xml:space="preserve"> Томская область, г. Северск, СНТ «Мир», квартал 5, улица № 6, участок № 397</t>
  </si>
  <si>
    <t>ТП-5 ф.3 оп. 17</t>
  </si>
  <si>
    <t>08/137И/15</t>
  </si>
  <si>
    <t>137ИТ</t>
  </si>
  <si>
    <t>бытовое помещение для СМР</t>
  </si>
  <si>
    <t xml:space="preserve"> г.Северск, ул. Южный проезд, 17</t>
  </si>
  <si>
    <t>08/138/15</t>
  </si>
  <si>
    <t>138Т</t>
  </si>
  <si>
    <t>электрооборудование ВУ для строительства склада металлов</t>
  </si>
  <si>
    <t>электрооборудование ВУ для строительства склада металлов по адресу: г.Северск, ул. Предзаводская, 18а</t>
  </si>
  <si>
    <t>ТП-23 ф.16</t>
  </si>
  <si>
    <t>08/138ВИ/15</t>
  </si>
  <si>
    <t>138ВИТ</t>
  </si>
  <si>
    <t>Томская область, ЗАТО Северск, г. Северск, ул. Матросова, д. 7</t>
  </si>
  <si>
    <t>ТП-10 ф.3 оп.2</t>
  </si>
  <si>
    <t>Томская область, ЗАТО Северск, п. Самусь, ул.  Кирова, № 33</t>
  </si>
  <si>
    <t>ТП У-2-2 ф.2 оп.30</t>
  </si>
  <si>
    <t>08/138И/15</t>
  </si>
  <si>
    <t>138ИТ</t>
  </si>
  <si>
    <t>Томская область, г. Северск, СНТ «Мир», квартал 5, улица № 10, участок № 101</t>
  </si>
  <si>
    <t>ТП-5 ф.3 оп. 10</t>
  </si>
  <si>
    <t>08/139/15</t>
  </si>
  <si>
    <t>139Т</t>
  </si>
  <si>
    <t>объект теплоснабжения (тепловой пункт № 3)</t>
  </si>
  <si>
    <t>г. Северск, 2-ая южная тепломагистраль</t>
  </si>
  <si>
    <t>08/139И/15</t>
  </si>
  <si>
    <t>139ИТ</t>
  </si>
  <si>
    <t>Томская область, ЗАТО Северск, п. Самусь, ул.  Озерная, № 67а</t>
  </si>
  <si>
    <t>ТП У-2-2 ф.3 оп.33</t>
  </si>
  <si>
    <t>08/140/15</t>
  </si>
  <si>
    <t>140Т</t>
  </si>
  <si>
    <t>Томская область, ЗАТО Северск, п. Самусь, ул.  Калинина, № 63</t>
  </si>
  <si>
    <t>ТП У-2-2 ф.4 оп.24</t>
  </si>
  <si>
    <t>08/141/15</t>
  </si>
  <si>
    <t>141Т</t>
  </si>
  <si>
    <t>Томская область, ЗАТО Северск, п. Самусь, пер.  Обруб, № 6а</t>
  </si>
  <si>
    <t>ТП У-15-4 ф.8 оп. №24</t>
  </si>
  <si>
    <t>08/142/15</t>
  </si>
  <si>
    <t>142Т</t>
  </si>
  <si>
    <t xml:space="preserve"> г. Северск, пр. Коммунистический, 151</t>
  </si>
  <si>
    <t>306.46</t>
  </si>
  <si>
    <t>08/143/15</t>
  </si>
  <si>
    <t>143Т</t>
  </si>
  <si>
    <t>СМР</t>
  </si>
  <si>
    <t>Томская область, ЗАТО Северск, пос.Самусь, ул.Розы Люксембург, 60/24</t>
  </si>
  <si>
    <t>ТП У-15-6 ф.2 оп. №24</t>
  </si>
  <si>
    <t>08/144В/15</t>
  </si>
  <si>
    <t>144ТВ</t>
  </si>
  <si>
    <t>д. Кижирово, пер.  Луговой, 3</t>
  </si>
  <si>
    <t xml:space="preserve"> г.Северск, СНТ «Мир», квартал 3, ул. Трудовая, участок № 407</t>
  </si>
  <si>
    <t xml:space="preserve"> п. Самусь, улица Калинина, 69</t>
  </si>
  <si>
    <t xml:space="preserve"> г. Северск, Водозабор № 1</t>
  </si>
  <si>
    <t xml:space="preserve"> г. Северск, ул. Сосновая, 13</t>
  </si>
  <si>
    <t xml:space="preserve">п. Самусь, ул. Кооперативная
</t>
  </si>
  <si>
    <t>г. Северск, п. Самусь по ул. Ленина, 32</t>
  </si>
  <si>
    <t>г.Северск, СНТ «Мир», квартал 4, улица № 7, участок № 218</t>
  </si>
  <si>
    <t xml:space="preserve"> г. Северск, ул.Солнечная, 2, строение № 4</t>
  </si>
  <si>
    <t>г. Северск, СНТ «Мир», квартал 5, улица № 6, участок № 397</t>
  </si>
  <si>
    <t>г.Северск, ул. Предзаводская, 18а</t>
  </si>
  <si>
    <t xml:space="preserve"> г. Северск, ул. Матросова, д. 7</t>
  </si>
  <si>
    <t xml:space="preserve"> п. Самусь, ул.  Кирова, № 33</t>
  </si>
  <si>
    <t>г. Северск, СНТ «Мир», квартал 5, улица № 10, участок № 101</t>
  </si>
  <si>
    <t xml:space="preserve"> г. Северск, 2-ая южная тепломагистраль</t>
  </si>
  <si>
    <t>п. Самусь, ул.  Озерная, № 67а</t>
  </si>
  <si>
    <t xml:space="preserve"> п. Самусь, ул.  Калинина, № 63</t>
  </si>
  <si>
    <t xml:space="preserve"> п. Самусь, пер.  Обруб, № 6а</t>
  </si>
  <si>
    <t xml:space="preserve"> пос.Самусь, ул.Розы Люксембург, 60/24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</si>
</sst>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7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  <font>
      <sz val="10"/>
      <color indexed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4" fontId="2" fillId="2" borderId="1" xfId="0" applyNumberFormat="1" applyFont="1" applyFill="1" applyBorder="1" applyAlignment="1" applyProtection="1">
      <alignment horizontal="right" vertical="center" wrapText="1"/>
      <protection/>
    </xf>
    <xf numFmtId="168" fontId="2" fillId="2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/>
      <protection/>
    </xf>
    <xf numFmtId="0" fontId="0" fillId="0" borderId="7" xfId="0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23"/>
  <sheetViews>
    <sheetView tabSelected="1" zoomScale="85" zoomScaleNormal="85" zoomScaleSheetLayoutView="100" workbookViewId="0" topLeftCell="A1">
      <pane ySplit="1" topLeftCell="BM2" activePane="bottomLeft" state="frozen"/>
      <selection pane="topLeft" activeCell="T1" sqref="T1"/>
      <selection pane="bottomLeft" activeCell="B24" sqref="B24"/>
    </sheetView>
  </sheetViews>
  <sheetFormatPr defaultColWidth="9.33203125" defaultRowHeight="12.75"/>
  <cols>
    <col min="1" max="1" width="9.33203125" style="4" customWidth="1"/>
    <col min="2" max="2" width="25" style="4" customWidth="1"/>
    <col min="3" max="3" width="18.33203125" style="4" customWidth="1"/>
    <col min="4" max="4" width="16.5" style="4" customWidth="1"/>
    <col min="5" max="5" width="13.16015625" style="4" customWidth="1"/>
    <col min="6" max="6" width="11.33203125" style="4" customWidth="1"/>
    <col min="7" max="7" width="23.16015625" style="4" customWidth="1"/>
    <col min="8" max="8" width="20.33203125" style="13" customWidth="1"/>
    <col min="9" max="9" width="30.83203125" style="4" customWidth="1"/>
    <col min="10" max="10" width="17.66015625" style="4" customWidth="1"/>
    <col min="11" max="12" width="30.83203125" style="4" customWidth="1"/>
    <col min="13" max="13" width="21.16015625" style="4" customWidth="1"/>
    <col min="14" max="15" width="23" style="4" customWidth="1"/>
    <col min="16" max="16" width="22.5" style="4" customWidth="1"/>
    <col min="17" max="18" width="18.5" style="4" customWidth="1"/>
    <col min="19" max="19" width="13.16015625" style="13" customWidth="1"/>
    <col min="20" max="20" width="18.83203125" style="4" customWidth="1"/>
    <col min="21" max="21" width="20.33203125" style="4" customWidth="1"/>
    <col min="22" max="22" width="13.16015625" style="13" customWidth="1"/>
    <col min="23" max="23" width="14.5" style="4" customWidth="1"/>
    <col min="24" max="24" width="17.5" style="13" customWidth="1"/>
    <col min="25" max="25" width="17.5" style="4" customWidth="1"/>
    <col min="26" max="26" width="18.33203125" style="4" customWidth="1"/>
    <col min="27" max="27" width="17" style="4" customWidth="1"/>
    <col min="28" max="28" width="14.66015625" style="13" customWidth="1"/>
    <col min="29" max="29" width="14.83203125" style="13" customWidth="1"/>
    <col min="30" max="30" width="13.16015625" style="13" customWidth="1"/>
    <col min="31" max="33" width="19" style="4" customWidth="1"/>
    <col min="34" max="34" width="18.16015625" style="4" customWidth="1"/>
    <col min="35" max="35" width="16" style="4" customWidth="1"/>
    <col min="36" max="16384" width="9.33203125" style="4" customWidth="1"/>
  </cols>
  <sheetData>
    <row r="1" spans="1:35" ht="18.75">
      <c r="A1" s="31" t="s">
        <v>41</v>
      </c>
      <c r="B1" s="32"/>
      <c r="C1" s="32"/>
      <c r="D1" s="32"/>
      <c r="E1" s="32"/>
      <c r="F1" s="32"/>
      <c r="G1" s="32"/>
      <c r="H1" s="4"/>
      <c r="I1" s="13"/>
      <c r="S1" s="4"/>
      <c r="T1" s="13"/>
      <c r="V1" s="4"/>
      <c r="W1" s="13"/>
      <c r="X1" s="4"/>
      <c r="Y1" s="13"/>
      <c r="AB1" s="4"/>
      <c r="AE1" s="13"/>
      <c r="AF1" s="19" t="s">
        <v>34</v>
      </c>
      <c r="AG1" s="21"/>
      <c r="AH1" s="21"/>
      <c r="AI1" s="20">
        <v>18</v>
      </c>
    </row>
    <row r="2" spans="1:36" s="7" customFormat="1" ht="51">
      <c r="A2" s="5" t="s">
        <v>0</v>
      </c>
      <c r="B2" s="5" t="s">
        <v>13</v>
      </c>
      <c r="C2" s="5" t="s">
        <v>3</v>
      </c>
      <c r="D2" s="5" t="s">
        <v>4</v>
      </c>
      <c r="E2" s="5" t="s">
        <v>15</v>
      </c>
      <c r="F2" s="5" t="s">
        <v>14</v>
      </c>
      <c r="G2" s="5" t="s">
        <v>22</v>
      </c>
      <c r="H2" s="5" t="s">
        <v>5</v>
      </c>
      <c r="I2" s="5" t="s">
        <v>33</v>
      </c>
      <c r="J2" s="5" t="s">
        <v>10</v>
      </c>
      <c r="K2" s="5" t="s">
        <v>11</v>
      </c>
      <c r="L2" s="5" t="s">
        <v>9</v>
      </c>
      <c r="M2" s="5" t="s">
        <v>12</v>
      </c>
      <c r="N2" s="5" t="s">
        <v>23</v>
      </c>
      <c r="O2" s="5" t="s">
        <v>30</v>
      </c>
      <c r="P2" s="5" t="s">
        <v>32</v>
      </c>
      <c r="Q2" s="5" t="s">
        <v>31</v>
      </c>
      <c r="R2" s="5" t="s">
        <v>24</v>
      </c>
      <c r="S2" s="5" t="s">
        <v>36</v>
      </c>
      <c r="T2" s="5" t="s">
        <v>17</v>
      </c>
      <c r="U2" s="5" t="s">
        <v>19</v>
      </c>
      <c r="V2" s="5" t="s">
        <v>18</v>
      </c>
      <c r="W2" s="5" t="s">
        <v>25</v>
      </c>
      <c r="X2" s="5" t="s">
        <v>26</v>
      </c>
      <c r="Y2" s="5" t="s">
        <v>28</v>
      </c>
      <c r="Z2" s="5" t="s">
        <v>29</v>
      </c>
      <c r="AA2" s="5" t="s">
        <v>27</v>
      </c>
      <c r="AB2" s="5" t="s">
        <v>20</v>
      </c>
      <c r="AC2" s="5" t="s">
        <v>1</v>
      </c>
      <c r="AD2" s="5" t="s">
        <v>8</v>
      </c>
      <c r="AE2" s="5" t="s">
        <v>16</v>
      </c>
      <c r="AF2" s="5" t="s">
        <v>21</v>
      </c>
      <c r="AG2" s="5" t="s">
        <v>37</v>
      </c>
      <c r="AH2" s="5" t="s">
        <v>40</v>
      </c>
      <c r="AI2" s="5" t="s">
        <v>2</v>
      </c>
      <c r="AJ2" s="5" t="s">
        <v>38</v>
      </c>
    </row>
    <row r="3" spans="1:36" ht="270" customHeight="1">
      <c r="A3" s="6">
        <v>144</v>
      </c>
      <c r="B3" s="1" t="s">
        <v>139</v>
      </c>
      <c r="C3" s="1" t="s">
        <v>43</v>
      </c>
      <c r="D3" s="1" t="s">
        <v>49</v>
      </c>
      <c r="E3" s="1" t="s">
        <v>50</v>
      </c>
      <c r="F3" s="1" t="s">
        <v>39</v>
      </c>
      <c r="G3" s="1" t="s">
        <v>51</v>
      </c>
      <c r="H3" s="1" t="s">
        <v>6</v>
      </c>
      <c r="I3" s="15"/>
      <c r="J3" s="3">
        <v>12</v>
      </c>
      <c r="K3" s="2">
        <v>0.89</v>
      </c>
      <c r="L3" s="12">
        <f aca="true" t="shared" si="0" ref="L3:L23">IF(OR(J3="",K3=""),"-",ROUND(J3/K3,1))</f>
        <v>13.5</v>
      </c>
      <c r="M3" s="10" t="str">
        <f aca="true" t="shared" si="1" ref="M3:M23">IF(OR(J3="",L3=""),"-",IF(J3&gt;670,"P &gt; 670 кВт",IF(J3&gt;150,"150 &lt; P &lt;= 670 кВт",IF(J3&gt;15,"15 &lt; P &lt;= 150 кВт",IF(J3&gt;15,"15 &lt; P &lt;= 150 кВт",IF(J3&lt;=15,"P &lt;= 15 кВт","ошибка"))))))</f>
        <v>P &lt;= 15 кВт</v>
      </c>
      <c r="N3" s="3">
        <v>550</v>
      </c>
      <c r="O3" s="11">
        <f>IF(OR(M3="",M3="-"),"-",IF(M3=$H$192,N3/1.18,ROUND(J3*N3*AG3,2)))</f>
        <v>6600</v>
      </c>
      <c r="P3" s="11">
        <f aca="true" t="shared" si="2" ref="P3:P23">ROUND(O3*(1+$AI$1/100),2)</f>
        <v>7788</v>
      </c>
      <c r="Q3" s="3"/>
      <c r="R3" s="18"/>
      <c r="S3" s="28" t="s">
        <v>35</v>
      </c>
      <c r="T3" s="29" t="s">
        <v>52</v>
      </c>
      <c r="U3" s="30">
        <v>42243</v>
      </c>
      <c r="V3" s="8">
        <v>42249</v>
      </c>
      <c r="W3" s="14" t="s">
        <v>53</v>
      </c>
      <c r="X3" s="8">
        <v>42243</v>
      </c>
      <c r="Y3" s="16">
        <v>3</v>
      </c>
      <c r="Z3" s="9" t="str">
        <f aca="true" ca="1" t="shared" si="3" ref="Z3:Z23">IF(OR(X3="",X3="-"),"-",IF(DATE(YEAR(X3)+Y3,MONTH(X3)+0,DAY(X3)+0)&gt;=TODAY(),"Действует","Прекращено"))</f>
        <v>Действует</v>
      </c>
      <c r="AA3" s="9" t="str">
        <f aca="true" t="shared" si="4" ref="AA3:AA23">IF(OR(AB3="",AB3="-"),"Не выполнено","Выполнено")</f>
        <v>Не выполнено</v>
      </c>
      <c r="AB3" s="26"/>
      <c r="AC3" s="15">
        <v>3</v>
      </c>
      <c r="AD3" s="16">
        <v>0.4</v>
      </c>
      <c r="AE3" s="17">
        <v>400</v>
      </c>
      <c r="AF3" s="9" t="str">
        <f aca="true" t="shared" si="5" ref="AF3:AF23">IF(AND(OR(T3="",T3="-"),OR(U3="",U3="-")),"Не заключен",IF(OR(V3="",V3="-"),"В оформлении","Заключен"))</f>
        <v>Заключен</v>
      </c>
      <c r="AG3" s="22">
        <v>1</v>
      </c>
      <c r="AH3" s="24">
        <v>42229</v>
      </c>
      <c r="AI3" s="25"/>
      <c r="AJ3" s="23" t="s">
        <v>54</v>
      </c>
    </row>
    <row r="4" spans="1:36" ht="318.75" customHeight="1">
      <c r="A4" s="6">
        <v>145</v>
      </c>
      <c r="B4" s="1" t="s">
        <v>140</v>
      </c>
      <c r="C4" s="1" t="s">
        <v>55</v>
      </c>
      <c r="D4" s="1" t="s">
        <v>56</v>
      </c>
      <c r="E4" s="1" t="s">
        <v>46</v>
      </c>
      <c r="F4" s="1" t="s">
        <v>39</v>
      </c>
      <c r="G4" s="1" t="s">
        <v>57</v>
      </c>
      <c r="H4" s="1" t="s">
        <v>6</v>
      </c>
      <c r="I4" s="15"/>
      <c r="J4" s="3">
        <v>15</v>
      </c>
      <c r="K4" s="2">
        <v>0.89</v>
      </c>
      <c r="L4" s="12">
        <f t="shared" si="0"/>
        <v>16.9</v>
      </c>
      <c r="M4" s="10" t="str">
        <f t="shared" si="1"/>
        <v>P &lt;= 15 кВт</v>
      </c>
      <c r="N4" s="3">
        <v>550</v>
      </c>
      <c r="O4" s="11">
        <f>IF(OR(M4="",M4="-"),"-",IF(M4=$H$192,N4/1.18,ROUND(J4*N4*AG4,2)))</f>
        <v>8250</v>
      </c>
      <c r="P4" s="11">
        <f t="shared" si="2"/>
        <v>9735</v>
      </c>
      <c r="Q4" s="3"/>
      <c r="R4" s="18"/>
      <c r="S4" s="28" t="s">
        <v>35</v>
      </c>
      <c r="T4" s="29" t="s">
        <v>58</v>
      </c>
      <c r="U4" s="30">
        <v>42247</v>
      </c>
      <c r="V4" s="8">
        <v>42249</v>
      </c>
      <c r="W4" s="14" t="s">
        <v>59</v>
      </c>
      <c r="X4" s="8">
        <v>42247</v>
      </c>
      <c r="Y4" s="16">
        <v>3</v>
      </c>
      <c r="Z4" s="9" t="str">
        <f ca="1" t="shared" si="3"/>
        <v>Действует</v>
      </c>
      <c r="AA4" s="9" t="str">
        <f t="shared" si="4"/>
        <v>Не выполнено</v>
      </c>
      <c r="AB4" s="26"/>
      <c r="AC4" s="15">
        <v>3</v>
      </c>
      <c r="AD4" s="16">
        <v>0.4</v>
      </c>
      <c r="AE4" s="17">
        <v>400</v>
      </c>
      <c r="AF4" s="9" t="str">
        <f t="shared" si="5"/>
        <v>Заключен</v>
      </c>
      <c r="AG4" s="22">
        <v>1</v>
      </c>
      <c r="AH4" s="24">
        <v>42233</v>
      </c>
      <c r="AI4" s="25"/>
      <c r="AJ4" s="23" t="s">
        <v>54</v>
      </c>
    </row>
    <row r="5" spans="1:36" ht="210" customHeight="1">
      <c r="A5" s="6">
        <v>146</v>
      </c>
      <c r="B5" s="1" t="s">
        <v>141</v>
      </c>
      <c r="C5" s="1" t="s">
        <v>55</v>
      </c>
      <c r="D5" s="1" t="s">
        <v>60</v>
      </c>
      <c r="E5" s="1" t="s">
        <v>45</v>
      </c>
      <c r="F5" s="1" t="s">
        <v>39</v>
      </c>
      <c r="G5" s="1" t="s">
        <v>61</v>
      </c>
      <c r="H5" s="1" t="s">
        <v>6</v>
      </c>
      <c r="I5" s="15"/>
      <c r="J5" s="3">
        <v>15</v>
      </c>
      <c r="K5" s="2">
        <v>0.89</v>
      </c>
      <c r="L5" s="12">
        <f t="shared" si="0"/>
        <v>16.9</v>
      </c>
      <c r="M5" s="10" t="str">
        <f t="shared" si="1"/>
        <v>P &lt;= 15 кВт</v>
      </c>
      <c r="N5" s="3">
        <v>550</v>
      </c>
      <c r="O5" s="11">
        <f>IF(OR(M5="",M5="-"),"-",IF(M5=$H$192,N5/1.18,ROUND(J5*N5*AG5,2)))</f>
        <v>8250</v>
      </c>
      <c r="P5" s="11">
        <f t="shared" si="2"/>
        <v>9735</v>
      </c>
      <c r="Q5" s="3"/>
      <c r="R5" s="18"/>
      <c r="S5" s="28" t="s">
        <v>35</v>
      </c>
      <c r="T5" s="29" t="s">
        <v>62</v>
      </c>
      <c r="U5" s="30">
        <v>42248</v>
      </c>
      <c r="V5" s="8">
        <v>42249</v>
      </c>
      <c r="W5" s="14" t="s">
        <v>63</v>
      </c>
      <c r="X5" s="8">
        <v>42248</v>
      </c>
      <c r="Y5" s="16">
        <v>3</v>
      </c>
      <c r="Z5" s="9" t="str">
        <f ca="1" t="shared" si="3"/>
        <v>Действует</v>
      </c>
      <c r="AA5" s="9" t="str">
        <f t="shared" si="4"/>
        <v>Не выполнено</v>
      </c>
      <c r="AB5" s="26"/>
      <c r="AC5" s="15">
        <v>3</v>
      </c>
      <c r="AD5" s="16">
        <v>0.4</v>
      </c>
      <c r="AE5" s="17">
        <v>400</v>
      </c>
      <c r="AF5" s="9" t="str">
        <f t="shared" si="5"/>
        <v>Заключен</v>
      </c>
      <c r="AG5" s="22">
        <v>1</v>
      </c>
      <c r="AH5" s="24">
        <v>42241</v>
      </c>
      <c r="AI5" s="25"/>
      <c r="AJ5" s="23" t="s">
        <v>54</v>
      </c>
    </row>
    <row r="6" spans="1:36" ht="25.5">
      <c r="A6" s="6">
        <v>147</v>
      </c>
      <c r="B6" s="1" t="s">
        <v>142</v>
      </c>
      <c r="C6" s="1" t="s">
        <v>64</v>
      </c>
      <c r="D6" s="1" t="s">
        <v>65</v>
      </c>
      <c r="E6" s="1" t="s">
        <v>46</v>
      </c>
      <c r="F6" s="1" t="s">
        <v>39</v>
      </c>
      <c r="G6" s="1"/>
      <c r="H6" s="1" t="s">
        <v>7</v>
      </c>
      <c r="I6" s="15" t="s">
        <v>39</v>
      </c>
      <c r="J6" s="3">
        <v>43.5</v>
      </c>
      <c r="K6" s="2">
        <v>0.89</v>
      </c>
      <c r="L6" s="12">
        <f t="shared" si="0"/>
        <v>48.9</v>
      </c>
      <c r="M6" s="10" t="str">
        <f t="shared" si="1"/>
        <v>15 &lt; P &lt;= 150 кВт</v>
      </c>
      <c r="N6" s="3">
        <v>306.46</v>
      </c>
      <c r="O6" s="11">
        <v>587965.27</v>
      </c>
      <c r="P6" s="11">
        <f t="shared" si="2"/>
        <v>693799.02</v>
      </c>
      <c r="Q6" s="3"/>
      <c r="R6" s="18"/>
      <c r="S6" s="28" t="s">
        <v>42</v>
      </c>
      <c r="T6" s="29" t="s">
        <v>66</v>
      </c>
      <c r="U6" s="30">
        <v>42249</v>
      </c>
      <c r="V6" s="8">
        <v>42263</v>
      </c>
      <c r="W6" s="14" t="s">
        <v>67</v>
      </c>
      <c r="X6" s="8">
        <v>42249</v>
      </c>
      <c r="Y6" s="16">
        <v>3</v>
      </c>
      <c r="Z6" s="9" t="str">
        <f ca="1" t="shared" si="3"/>
        <v>Действует</v>
      </c>
      <c r="AA6" s="9" t="str">
        <f t="shared" si="4"/>
        <v>Не выполнено</v>
      </c>
      <c r="AB6" s="26"/>
      <c r="AC6" s="15">
        <v>3</v>
      </c>
      <c r="AD6" s="16">
        <v>0.4</v>
      </c>
      <c r="AE6" s="17">
        <v>400</v>
      </c>
      <c r="AF6" s="9" t="str">
        <f t="shared" si="5"/>
        <v>Заключен</v>
      </c>
      <c r="AG6" s="22">
        <v>1</v>
      </c>
      <c r="AH6" s="24"/>
      <c r="AI6" s="25"/>
      <c r="AJ6" s="23" t="s">
        <v>54</v>
      </c>
    </row>
    <row r="7" spans="1:36" ht="228.75" customHeight="1">
      <c r="A7" s="6">
        <v>148</v>
      </c>
      <c r="B7" s="1" t="s">
        <v>143</v>
      </c>
      <c r="C7" s="1" t="s">
        <v>68</v>
      </c>
      <c r="D7" s="1" t="s">
        <v>69</v>
      </c>
      <c r="E7" s="1" t="s">
        <v>46</v>
      </c>
      <c r="F7" s="1" t="s">
        <v>39</v>
      </c>
      <c r="G7" s="1" t="s">
        <v>70</v>
      </c>
      <c r="H7" s="1" t="s">
        <v>7</v>
      </c>
      <c r="I7" s="15" t="s">
        <v>39</v>
      </c>
      <c r="J7" s="3">
        <v>5</v>
      </c>
      <c r="K7" s="2">
        <v>0.89</v>
      </c>
      <c r="L7" s="12">
        <f t="shared" si="0"/>
        <v>5.6</v>
      </c>
      <c r="M7" s="10" t="str">
        <f t="shared" si="1"/>
        <v>P &lt;= 15 кВт</v>
      </c>
      <c r="N7" s="3">
        <v>550</v>
      </c>
      <c r="O7" s="11">
        <f>IF(OR(M7="",M7="-"),"-",IF(M7=$H$192,N7/1.18,ROUND(J7*N7*AG7,2)))</f>
        <v>2750</v>
      </c>
      <c r="P7" s="11">
        <f t="shared" si="2"/>
        <v>3245</v>
      </c>
      <c r="Q7" s="3"/>
      <c r="R7" s="18"/>
      <c r="S7" s="28" t="s">
        <v>42</v>
      </c>
      <c r="T7" s="29" t="s">
        <v>71</v>
      </c>
      <c r="U7" s="30">
        <v>42249</v>
      </c>
      <c r="V7" s="8">
        <v>42251</v>
      </c>
      <c r="W7" s="14" t="s">
        <v>72</v>
      </c>
      <c r="X7" s="8">
        <v>42249</v>
      </c>
      <c r="Y7" s="16">
        <v>3</v>
      </c>
      <c r="Z7" s="9" t="str">
        <f ca="1" t="shared" si="3"/>
        <v>Действует</v>
      </c>
      <c r="AA7" s="9" t="str">
        <f t="shared" si="4"/>
        <v>Не выполнено</v>
      </c>
      <c r="AB7" s="26"/>
      <c r="AC7" s="15">
        <v>3</v>
      </c>
      <c r="AD7" s="16">
        <v>0.4</v>
      </c>
      <c r="AE7" s="17">
        <v>230</v>
      </c>
      <c r="AF7" s="9" t="str">
        <f t="shared" si="5"/>
        <v>Заключен</v>
      </c>
      <c r="AG7" s="22">
        <v>1</v>
      </c>
      <c r="AH7" s="24">
        <v>42236</v>
      </c>
      <c r="AI7" s="25"/>
      <c r="AJ7" s="23" t="s">
        <v>54</v>
      </c>
    </row>
    <row r="8" spans="1:36" ht="279" customHeight="1">
      <c r="A8" s="6">
        <v>149</v>
      </c>
      <c r="B8" s="1" t="s">
        <v>144</v>
      </c>
      <c r="C8" s="1" t="s">
        <v>73</v>
      </c>
      <c r="D8" s="1" t="s">
        <v>74</v>
      </c>
      <c r="E8" s="1" t="s">
        <v>45</v>
      </c>
      <c r="F8" s="1" t="s">
        <v>39</v>
      </c>
      <c r="G8" s="1"/>
      <c r="H8" s="1" t="s">
        <v>7</v>
      </c>
      <c r="I8" s="15" t="s">
        <v>39</v>
      </c>
      <c r="J8" s="3">
        <v>3</v>
      </c>
      <c r="K8" s="2">
        <v>0.89</v>
      </c>
      <c r="L8" s="12">
        <f t="shared" si="0"/>
        <v>3.4</v>
      </c>
      <c r="M8" s="10" t="str">
        <f t="shared" si="1"/>
        <v>P &lt;= 15 кВт</v>
      </c>
      <c r="N8" s="3">
        <v>550</v>
      </c>
      <c r="O8" s="11">
        <f>IF(OR(M8="",M8="-"),"-",IF(M8=$H$192,N8/1.18,ROUND(J8*N8*AG8,2)))</f>
        <v>1650</v>
      </c>
      <c r="P8" s="11">
        <f t="shared" si="2"/>
        <v>1947</v>
      </c>
      <c r="Q8" s="3"/>
      <c r="R8" s="18"/>
      <c r="S8" s="28" t="s">
        <v>35</v>
      </c>
      <c r="T8" s="29" t="s">
        <v>75</v>
      </c>
      <c r="U8" s="30">
        <v>42251</v>
      </c>
      <c r="V8" s="8"/>
      <c r="W8" s="14" t="s">
        <v>76</v>
      </c>
      <c r="X8" s="8">
        <v>42251</v>
      </c>
      <c r="Y8" s="16">
        <v>3</v>
      </c>
      <c r="Z8" s="9" t="str">
        <f ca="1" t="shared" si="3"/>
        <v>Действует</v>
      </c>
      <c r="AA8" s="9" t="str">
        <f t="shared" si="4"/>
        <v>Не выполнено</v>
      </c>
      <c r="AB8" s="26"/>
      <c r="AC8" s="15">
        <v>3</v>
      </c>
      <c r="AD8" s="16">
        <v>0.4</v>
      </c>
      <c r="AE8" s="17">
        <v>400</v>
      </c>
      <c r="AF8" s="9" t="str">
        <f t="shared" si="5"/>
        <v>В оформлении</v>
      </c>
      <c r="AG8" s="22">
        <v>1</v>
      </c>
      <c r="AH8" s="24"/>
      <c r="AI8" s="25"/>
      <c r="AJ8" s="23" t="s">
        <v>54</v>
      </c>
    </row>
    <row r="9" spans="1:36" ht="76.5">
      <c r="A9" s="6">
        <v>150</v>
      </c>
      <c r="B9" s="1" t="s">
        <v>145</v>
      </c>
      <c r="C9" s="1" t="s">
        <v>77</v>
      </c>
      <c r="D9" s="1" t="s">
        <v>78</v>
      </c>
      <c r="E9" s="1" t="s">
        <v>45</v>
      </c>
      <c r="F9" s="1" t="s">
        <v>39</v>
      </c>
      <c r="G9" s="1" t="s">
        <v>79</v>
      </c>
      <c r="H9" s="1" t="s">
        <v>7</v>
      </c>
      <c r="I9" s="15" t="s">
        <v>39</v>
      </c>
      <c r="J9" s="3">
        <v>128</v>
      </c>
      <c r="K9" s="2">
        <v>0.89</v>
      </c>
      <c r="L9" s="12">
        <f t="shared" si="0"/>
        <v>143.8</v>
      </c>
      <c r="M9" s="10" t="str">
        <f t="shared" si="1"/>
        <v>15 &lt; P &lt;= 150 кВт</v>
      </c>
      <c r="N9" s="3">
        <v>306.46</v>
      </c>
      <c r="O9" s="11">
        <v>33242.88</v>
      </c>
      <c r="P9" s="11">
        <f t="shared" si="2"/>
        <v>39226.6</v>
      </c>
      <c r="Q9" s="3"/>
      <c r="R9" s="18"/>
      <c r="S9" s="28" t="s">
        <v>35</v>
      </c>
      <c r="T9" s="29" t="s">
        <v>80</v>
      </c>
      <c r="U9" s="30">
        <v>42251</v>
      </c>
      <c r="V9" s="8">
        <v>42251</v>
      </c>
      <c r="W9" s="14" t="s">
        <v>81</v>
      </c>
      <c r="X9" s="8">
        <v>42251</v>
      </c>
      <c r="Y9" s="16">
        <v>3</v>
      </c>
      <c r="Z9" s="9" t="str">
        <f ca="1" t="shared" si="3"/>
        <v>Действует</v>
      </c>
      <c r="AA9" s="9" t="str">
        <f t="shared" si="4"/>
        <v>Выполнено</v>
      </c>
      <c r="AB9" s="27">
        <v>42265</v>
      </c>
      <c r="AC9" s="15">
        <v>3</v>
      </c>
      <c r="AD9" s="16">
        <v>0.4</v>
      </c>
      <c r="AE9" s="17">
        <v>400</v>
      </c>
      <c r="AF9" s="9" t="str">
        <f t="shared" si="5"/>
        <v>Заключен</v>
      </c>
      <c r="AG9" s="22">
        <v>1</v>
      </c>
      <c r="AH9" s="24">
        <v>42242</v>
      </c>
      <c r="AI9" s="25"/>
      <c r="AJ9" s="23" t="s">
        <v>54</v>
      </c>
    </row>
    <row r="10" spans="1:36" ht="227.25" customHeight="1">
      <c r="A10" s="6">
        <v>151</v>
      </c>
      <c r="B10" s="1" t="s">
        <v>146</v>
      </c>
      <c r="C10" s="1" t="s">
        <v>47</v>
      </c>
      <c r="D10" s="1" t="s">
        <v>82</v>
      </c>
      <c r="E10" s="1" t="s">
        <v>46</v>
      </c>
      <c r="F10" s="1" t="s">
        <v>39</v>
      </c>
      <c r="G10" s="1" t="s">
        <v>83</v>
      </c>
      <c r="H10" s="1" t="s">
        <v>6</v>
      </c>
      <c r="I10" s="15"/>
      <c r="J10" s="3">
        <v>15</v>
      </c>
      <c r="K10" s="2">
        <v>0.89</v>
      </c>
      <c r="L10" s="12">
        <f t="shared" si="0"/>
        <v>16.9</v>
      </c>
      <c r="M10" s="10" t="str">
        <f t="shared" si="1"/>
        <v>P &lt;= 15 кВт</v>
      </c>
      <c r="N10" s="3">
        <v>550</v>
      </c>
      <c r="O10" s="11">
        <f aca="true" t="shared" si="6" ref="O10:O23">IF(OR(M10="",M10="-"),"-",IF(M10=$H$192,N10/1.18,ROUND(J10*N10*AG10,2)))</f>
        <v>8250</v>
      </c>
      <c r="P10" s="11">
        <f t="shared" si="2"/>
        <v>9735</v>
      </c>
      <c r="Q10" s="3"/>
      <c r="R10" s="18"/>
      <c r="S10" s="28" t="s">
        <v>35</v>
      </c>
      <c r="T10" s="29" t="s">
        <v>84</v>
      </c>
      <c r="U10" s="30">
        <v>42254</v>
      </c>
      <c r="V10" s="8">
        <v>42254</v>
      </c>
      <c r="W10" s="14" t="s">
        <v>85</v>
      </c>
      <c r="X10" s="8">
        <v>42254</v>
      </c>
      <c r="Y10" s="16">
        <v>3</v>
      </c>
      <c r="Z10" s="9" t="str">
        <f ca="1" t="shared" si="3"/>
        <v>Действует</v>
      </c>
      <c r="AA10" s="9" t="str">
        <f t="shared" si="4"/>
        <v>Не выполнено</v>
      </c>
      <c r="AB10" s="26"/>
      <c r="AC10" s="15">
        <v>3</v>
      </c>
      <c r="AD10" s="16">
        <v>0.4</v>
      </c>
      <c r="AE10" s="17">
        <v>400</v>
      </c>
      <c r="AF10" s="9" t="str">
        <f t="shared" si="5"/>
        <v>Заключен</v>
      </c>
      <c r="AG10" s="22">
        <v>1</v>
      </c>
      <c r="AH10" s="24">
        <v>42240</v>
      </c>
      <c r="AI10" s="25"/>
      <c r="AJ10" s="23" t="s">
        <v>54</v>
      </c>
    </row>
    <row r="11" spans="1:36" ht="253.5" customHeight="1">
      <c r="A11" s="6">
        <v>152</v>
      </c>
      <c r="B11" s="1" t="s">
        <v>147</v>
      </c>
      <c r="C11" s="1" t="s">
        <v>86</v>
      </c>
      <c r="D11" s="1" t="s">
        <v>87</v>
      </c>
      <c r="E11" s="1" t="s">
        <v>46</v>
      </c>
      <c r="F11" s="1" t="s">
        <v>39</v>
      </c>
      <c r="G11" s="1" t="s">
        <v>88</v>
      </c>
      <c r="H11" s="1" t="s">
        <v>7</v>
      </c>
      <c r="I11" s="15" t="s">
        <v>39</v>
      </c>
      <c r="J11" s="3">
        <v>750</v>
      </c>
      <c r="K11" s="2">
        <v>0.89</v>
      </c>
      <c r="L11" s="12">
        <f t="shared" si="0"/>
        <v>842.7</v>
      </c>
      <c r="M11" s="10" t="str">
        <f t="shared" si="1"/>
        <v>P &gt; 670 кВт</v>
      </c>
      <c r="N11" s="3">
        <v>259.71</v>
      </c>
      <c r="O11" s="11">
        <f t="shared" si="6"/>
        <v>389565</v>
      </c>
      <c r="P11" s="11">
        <f t="shared" si="2"/>
        <v>459686.7</v>
      </c>
      <c r="Q11" s="3"/>
      <c r="R11" s="18"/>
      <c r="S11" s="28" t="s">
        <v>42</v>
      </c>
      <c r="T11" s="29" t="s">
        <v>89</v>
      </c>
      <c r="U11" s="30">
        <v>42261</v>
      </c>
      <c r="V11" s="8"/>
      <c r="W11" s="14" t="s">
        <v>90</v>
      </c>
      <c r="X11" s="8">
        <v>42261</v>
      </c>
      <c r="Y11" s="16">
        <v>3</v>
      </c>
      <c r="Z11" s="9" t="str">
        <f ca="1" t="shared" si="3"/>
        <v>Действует</v>
      </c>
      <c r="AA11" s="9"/>
      <c r="AB11" s="26"/>
      <c r="AC11" s="15">
        <v>2</v>
      </c>
      <c r="AD11" s="16">
        <v>0.4</v>
      </c>
      <c r="AE11" s="17">
        <v>400</v>
      </c>
      <c r="AF11" s="9"/>
      <c r="AG11" s="22">
        <v>2</v>
      </c>
      <c r="AH11" s="24"/>
      <c r="AI11" s="25"/>
      <c r="AJ11" s="23"/>
    </row>
    <row r="12" spans="1:36" ht="245.25" customHeight="1">
      <c r="A12" s="6">
        <v>153</v>
      </c>
      <c r="B12" s="1" t="s">
        <v>148</v>
      </c>
      <c r="C12" s="1" t="s">
        <v>44</v>
      </c>
      <c r="D12" s="1" t="s">
        <v>91</v>
      </c>
      <c r="E12" s="1" t="s">
        <v>46</v>
      </c>
      <c r="F12" s="1" t="s">
        <v>39</v>
      </c>
      <c r="G12" s="1" t="s">
        <v>92</v>
      </c>
      <c r="H12" s="1" t="s">
        <v>6</v>
      </c>
      <c r="I12" s="15"/>
      <c r="J12" s="3">
        <v>7</v>
      </c>
      <c r="K12" s="2">
        <v>0.89</v>
      </c>
      <c r="L12" s="12">
        <f t="shared" si="0"/>
        <v>7.9</v>
      </c>
      <c r="M12" s="10" t="str">
        <f t="shared" si="1"/>
        <v>P &lt;= 15 кВт</v>
      </c>
      <c r="N12" s="3">
        <v>550</v>
      </c>
      <c r="O12" s="11">
        <f t="shared" si="6"/>
        <v>3850</v>
      </c>
      <c r="P12" s="11">
        <f t="shared" si="2"/>
        <v>4543</v>
      </c>
      <c r="Q12" s="3"/>
      <c r="R12" s="18"/>
      <c r="S12" s="28" t="s">
        <v>35</v>
      </c>
      <c r="T12" s="29" t="s">
        <v>93</v>
      </c>
      <c r="U12" s="30">
        <v>42254</v>
      </c>
      <c r="V12" s="8">
        <v>42271</v>
      </c>
      <c r="W12" s="14" t="s">
        <v>94</v>
      </c>
      <c r="X12" s="8">
        <v>42254</v>
      </c>
      <c r="Y12" s="16">
        <v>3</v>
      </c>
      <c r="Z12" s="9" t="str">
        <f ca="1" t="shared" si="3"/>
        <v>Действует</v>
      </c>
      <c r="AA12" s="9" t="str">
        <f t="shared" si="4"/>
        <v>Не выполнено</v>
      </c>
      <c r="AB12" s="26"/>
      <c r="AC12" s="15">
        <v>3</v>
      </c>
      <c r="AD12" s="16">
        <v>0.4</v>
      </c>
      <c r="AE12" s="17">
        <v>230</v>
      </c>
      <c r="AF12" s="9" t="str">
        <f t="shared" si="5"/>
        <v>Заключен</v>
      </c>
      <c r="AG12" s="22">
        <v>1</v>
      </c>
      <c r="AH12" s="24">
        <v>42241</v>
      </c>
      <c r="AI12" s="25"/>
      <c r="AJ12" s="23" t="s">
        <v>54</v>
      </c>
    </row>
    <row r="13" spans="1:36" ht="277.5" customHeight="1">
      <c r="A13" s="6">
        <v>154</v>
      </c>
      <c r="B13" s="1" t="s">
        <v>96</v>
      </c>
      <c r="C13" s="1" t="s">
        <v>95</v>
      </c>
      <c r="D13" s="1" t="s">
        <v>96</v>
      </c>
      <c r="E13" s="1" t="s">
        <v>46</v>
      </c>
      <c r="F13" s="1" t="s">
        <v>39</v>
      </c>
      <c r="G13" s="1"/>
      <c r="H13" s="1" t="s">
        <v>7</v>
      </c>
      <c r="I13" s="15" t="s">
        <v>39</v>
      </c>
      <c r="J13" s="3">
        <v>15</v>
      </c>
      <c r="K13" s="2">
        <v>0.89</v>
      </c>
      <c r="L13" s="12">
        <f t="shared" si="0"/>
        <v>16.9</v>
      </c>
      <c r="M13" s="10" t="str">
        <f t="shared" si="1"/>
        <v>P &lt;= 15 кВт</v>
      </c>
      <c r="N13" s="3">
        <v>306.46</v>
      </c>
      <c r="O13" s="11">
        <f t="shared" si="6"/>
        <v>4596.9</v>
      </c>
      <c r="P13" s="11">
        <f t="shared" si="2"/>
        <v>5424.34</v>
      </c>
      <c r="Q13" s="3"/>
      <c r="R13" s="18"/>
      <c r="S13" s="28" t="s">
        <v>35</v>
      </c>
      <c r="T13" s="29" t="s">
        <v>97</v>
      </c>
      <c r="U13" s="30">
        <v>42262</v>
      </c>
      <c r="V13" s="8"/>
      <c r="W13" s="14" t="s">
        <v>98</v>
      </c>
      <c r="X13" s="8">
        <v>42262</v>
      </c>
      <c r="Y13" s="16">
        <v>3</v>
      </c>
      <c r="Z13" s="9" t="str">
        <f ca="1" t="shared" si="3"/>
        <v>Действует</v>
      </c>
      <c r="AA13" s="9" t="str">
        <f t="shared" si="4"/>
        <v>Не выполнено</v>
      </c>
      <c r="AB13" s="26"/>
      <c r="AC13" s="15">
        <v>3</v>
      </c>
      <c r="AD13" s="16">
        <v>0.4</v>
      </c>
      <c r="AE13" s="17">
        <v>400</v>
      </c>
      <c r="AF13" s="9" t="str">
        <f t="shared" si="5"/>
        <v>В оформлении</v>
      </c>
      <c r="AG13" s="22">
        <v>1</v>
      </c>
      <c r="AH13" s="24">
        <v>42260</v>
      </c>
      <c r="AI13" s="25"/>
      <c r="AJ13" s="23" t="s">
        <v>54</v>
      </c>
    </row>
    <row r="14" spans="1:36" ht="102">
      <c r="A14" s="6">
        <v>155</v>
      </c>
      <c r="B14" s="1" t="s">
        <v>149</v>
      </c>
      <c r="C14" s="1" t="s">
        <v>99</v>
      </c>
      <c r="D14" s="1" t="s">
        <v>100</v>
      </c>
      <c r="E14" s="1" t="s">
        <v>46</v>
      </c>
      <c r="F14" s="1" t="s">
        <v>39</v>
      </c>
      <c r="G14" s="1" t="s">
        <v>101</v>
      </c>
      <c r="H14" s="1" t="s">
        <v>7</v>
      </c>
      <c r="I14" s="15" t="s">
        <v>39</v>
      </c>
      <c r="J14" s="3">
        <v>14</v>
      </c>
      <c r="K14" s="2">
        <v>0.89</v>
      </c>
      <c r="L14" s="12">
        <f t="shared" si="0"/>
        <v>15.7</v>
      </c>
      <c r="M14" s="10" t="str">
        <f t="shared" si="1"/>
        <v>P &lt;= 15 кВт</v>
      </c>
      <c r="N14" s="3">
        <v>306.46</v>
      </c>
      <c r="O14" s="11">
        <f t="shared" si="6"/>
        <v>4290.44</v>
      </c>
      <c r="P14" s="11">
        <f t="shared" si="2"/>
        <v>5062.72</v>
      </c>
      <c r="Q14" s="3"/>
      <c r="R14" s="18"/>
      <c r="S14" s="28" t="s">
        <v>35</v>
      </c>
      <c r="T14" s="29" t="s">
        <v>102</v>
      </c>
      <c r="U14" s="30">
        <v>42258</v>
      </c>
      <c r="V14" s="8"/>
      <c r="W14" s="14" t="s">
        <v>103</v>
      </c>
      <c r="X14" s="8">
        <v>42258</v>
      </c>
      <c r="Y14" s="16">
        <v>3</v>
      </c>
      <c r="Z14" s="9" t="str">
        <f ca="1" t="shared" si="3"/>
        <v>Действует</v>
      </c>
      <c r="AA14" s="9" t="str">
        <f t="shared" si="4"/>
        <v>Не выполнено</v>
      </c>
      <c r="AB14" s="26"/>
      <c r="AC14" s="15">
        <v>3</v>
      </c>
      <c r="AD14" s="16">
        <v>0.4</v>
      </c>
      <c r="AE14" s="17">
        <v>400</v>
      </c>
      <c r="AF14" s="9" t="str">
        <f t="shared" si="5"/>
        <v>В оформлении</v>
      </c>
      <c r="AG14" s="22">
        <v>1</v>
      </c>
      <c r="AH14" s="24"/>
      <c r="AI14" s="25"/>
      <c r="AJ14" s="23"/>
    </row>
    <row r="15" spans="1:36" ht="264" customHeight="1">
      <c r="A15" s="6">
        <v>156</v>
      </c>
      <c r="B15" s="1" t="s">
        <v>150</v>
      </c>
      <c r="C15" s="1" t="s">
        <v>44</v>
      </c>
      <c r="D15" s="1" t="s">
        <v>104</v>
      </c>
      <c r="E15" s="1" t="s">
        <v>46</v>
      </c>
      <c r="F15" s="1" t="s">
        <v>39</v>
      </c>
      <c r="G15" s="1" t="s">
        <v>105</v>
      </c>
      <c r="H15" s="1" t="s">
        <v>6</v>
      </c>
      <c r="I15" s="15"/>
      <c r="J15" s="3">
        <v>15</v>
      </c>
      <c r="K15" s="2">
        <v>0.89</v>
      </c>
      <c r="L15" s="12">
        <f t="shared" si="0"/>
        <v>16.9</v>
      </c>
      <c r="M15" s="10" t="str">
        <f t="shared" si="1"/>
        <v>P &lt;= 15 кВт</v>
      </c>
      <c r="N15" s="3">
        <v>550</v>
      </c>
      <c r="O15" s="11">
        <f t="shared" si="6"/>
        <v>8250</v>
      </c>
      <c r="P15" s="11">
        <f t="shared" si="2"/>
        <v>9735</v>
      </c>
      <c r="Q15" s="3"/>
      <c r="R15" s="18"/>
      <c r="S15" s="28" t="s">
        <v>35</v>
      </c>
      <c r="T15" s="29" t="s">
        <v>97</v>
      </c>
      <c r="U15" s="30">
        <v>42262</v>
      </c>
      <c r="V15" s="8">
        <v>42262</v>
      </c>
      <c r="W15" s="14" t="s">
        <v>98</v>
      </c>
      <c r="X15" s="8">
        <v>42262</v>
      </c>
      <c r="Y15" s="16">
        <v>3</v>
      </c>
      <c r="Z15" s="9" t="str">
        <f ca="1" t="shared" si="3"/>
        <v>Действует</v>
      </c>
      <c r="AA15" s="9" t="str">
        <f t="shared" si="4"/>
        <v>Не выполнено</v>
      </c>
      <c r="AB15" s="26"/>
      <c r="AC15" s="15">
        <v>3</v>
      </c>
      <c r="AD15" s="16">
        <v>0.4</v>
      </c>
      <c r="AE15" s="17">
        <v>400</v>
      </c>
      <c r="AF15" s="9" t="str">
        <f t="shared" si="5"/>
        <v>Заключен</v>
      </c>
      <c r="AG15" s="22">
        <v>1</v>
      </c>
      <c r="AH15" s="24">
        <v>42248</v>
      </c>
      <c r="AI15" s="25"/>
      <c r="AJ15" s="23" t="s">
        <v>54</v>
      </c>
    </row>
    <row r="16" spans="1:36" ht="255.75" customHeight="1">
      <c r="A16" s="6">
        <v>157</v>
      </c>
      <c r="B16" s="1" t="s">
        <v>151</v>
      </c>
      <c r="C16" s="1" t="s">
        <v>44</v>
      </c>
      <c r="D16" s="1" t="s">
        <v>106</v>
      </c>
      <c r="E16" s="1" t="s">
        <v>45</v>
      </c>
      <c r="F16" s="1" t="s">
        <v>39</v>
      </c>
      <c r="G16" s="1" t="s">
        <v>107</v>
      </c>
      <c r="H16" s="1" t="s">
        <v>6</v>
      </c>
      <c r="I16" s="15"/>
      <c r="J16" s="3">
        <v>7</v>
      </c>
      <c r="K16" s="2">
        <v>0.89</v>
      </c>
      <c r="L16" s="12">
        <f t="shared" si="0"/>
        <v>7.9</v>
      </c>
      <c r="M16" s="10" t="str">
        <f t="shared" si="1"/>
        <v>P &lt;= 15 кВт</v>
      </c>
      <c r="N16" s="3">
        <v>550</v>
      </c>
      <c r="O16" s="11">
        <f t="shared" si="6"/>
        <v>3850</v>
      </c>
      <c r="P16" s="11">
        <f t="shared" si="2"/>
        <v>4543</v>
      </c>
      <c r="Q16" s="3"/>
      <c r="R16" s="18"/>
      <c r="S16" s="28" t="s">
        <v>35</v>
      </c>
      <c r="T16" s="29" t="s">
        <v>108</v>
      </c>
      <c r="U16" s="30">
        <v>42264</v>
      </c>
      <c r="V16" s="8">
        <v>42264</v>
      </c>
      <c r="W16" s="14" t="s">
        <v>109</v>
      </c>
      <c r="X16" s="8">
        <v>42264</v>
      </c>
      <c r="Y16" s="16">
        <v>3</v>
      </c>
      <c r="Z16" s="9" t="str">
        <f ca="1" t="shared" si="3"/>
        <v>Действует</v>
      </c>
      <c r="AA16" s="9" t="str">
        <f t="shared" si="4"/>
        <v>Не выполнено</v>
      </c>
      <c r="AB16" s="26"/>
      <c r="AC16" s="15">
        <v>3</v>
      </c>
      <c r="AD16" s="16">
        <v>0.4</v>
      </c>
      <c r="AE16" s="17">
        <v>230</v>
      </c>
      <c r="AF16" s="9" t="str">
        <f t="shared" si="5"/>
        <v>Заключен</v>
      </c>
      <c r="AG16" s="22">
        <v>1</v>
      </c>
      <c r="AH16" s="24">
        <v>42251</v>
      </c>
      <c r="AI16" s="25"/>
      <c r="AJ16" s="23" t="s">
        <v>54</v>
      </c>
    </row>
    <row r="17" spans="1:36" ht="255" customHeight="1">
      <c r="A17" s="6">
        <v>158</v>
      </c>
      <c r="B17" s="1" t="s">
        <v>152</v>
      </c>
      <c r="C17" s="1" t="s">
        <v>44</v>
      </c>
      <c r="D17" s="1" t="s">
        <v>110</v>
      </c>
      <c r="E17" s="1" t="s">
        <v>46</v>
      </c>
      <c r="F17" s="1" t="s">
        <v>39</v>
      </c>
      <c r="G17" s="1" t="s">
        <v>111</v>
      </c>
      <c r="H17" s="1" t="s">
        <v>6</v>
      </c>
      <c r="I17" s="15"/>
      <c r="J17" s="3">
        <v>8</v>
      </c>
      <c r="K17" s="2">
        <v>0.89</v>
      </c>
      <c r="L17" s="12">
        <f t="shared" si="0"/>
        <v>9</v>
      </c>
      <c r="M17" s="10" t="str">
        <f t="shared" si="1"/>
        <v>P &lt;= 15 кВт</v>
      </c>
      <c r="N17" s="3">
        <v>550</v>
      </c>
      <c r="O17" s="11">
        <f t="shared" si="6"/>
        <v>4400</v>
      </c>
      <c r="P17" s="11">
        <f t="shared" si="2"/>
        <v>5192</v>
      </c>
      <c r="Q17" s="3"/>
      <c r="R17" s="18"/>
      <c r="S17" s="28" t="s">
        <v>35</v>
      </c>
      <c r="T17" s="29" t="s">
        <v>112</v>
      </c>
      <c r="U17" s="30">
        <v>42268</v>
      </c>
      <c r="V17" s="8"/>
      <c r="W17" s="14" t="s">
        <v>113</v>
      </c>
      <c r="X17" s="8">
        <v>42268</v>
      </c>
      <c r="Y17" s="16">
        <v>3</v>
      </c>
      <c r="Z17" s="9" t="str">
        <f ca="1" t="shared" si="3"/>
        <v>Действует</v>
      </c>
      <c r="AA17" s="9" t="str">
        <f t="shared" si="4"/>
        <v>Не выполнено</v>
      </c>
      <c r="AB17" s="26"/>
      <c r="AC17" s="15">
        <v>3</v>
      </c>
      <c r="AD17" s="16">
        <v>0.4</v>
      </c>
      <c r="AE17" s="17">
        <v>230</v>
      </c>
      <c r="AF17" s="9" t="str">
        <f t="shared" si="5"/>
        <v>В оформлении</v>
      </c>
      <c r="AG17" s="22">
        <v>1</v>
      </c>
      <c r="AH17" s="24"/>
      <c r="AI17" s="25"/>
      <c r="AJ17" s="23" t="s">
        <v>54</v>
      </c>
    </row>
    <row r="18" spans="1:36" ht="243" customHeight="1">
      <c r="A18" s="6">
        <v>159</v>
      </c>
      <c r="B18" s="1" t="s">
        <v>153</v>
      </c>
      <c r="C18" s="1" t="s">
        <v>114</v>
      </c>
      <c r="D18" s="1" t="s">
        <v>115</v>
      </c>
      <c r="E18" s="1" t="s">
        <v>46</v>
      </c>
      <c r="F18" s="1" t="s">
        <v>39</v>
      </c>
      <c r="G18" s="1"/>
      <c r="H18" s="1" t="s">
        <v>7</v>
      </c>
      <c r="I18" s="15" t="s">
        <v>39</v>
      </c>
      <c r="J18" s="3">
        <v>15</v>
      </c>
      <c r="K18" s="2">
        <v>0.89</v>
      </c>
      <c r="L18" s="12">
        <f t="shared" si="0"/>
        <v>16.9</v>
      </c>
      <c r="M18" s="10" t="str">
        <f t="shared" si="1"/>
        <v>P &lt;= 15 кВт</v>
      </c>
      <c r="N18" s="3">
        <v>306.46</v>
      </c>
      <c r="O18" s="11">
        <f t="shared" si="6"/>
        <v>4596.9</v>
      </c>
      <c r="P18" s="11">
        <f t="shared" si="2"/>
        <v>5424.34</v>
      </c>
      <c r="Q18" s="3"/>
      <c r="R18" s="18"/>
      <c r="S18" s="28" t="s">
        <v>42</v>
      </c>
      <c r="T18" s="29" t="s">
        <v>116</v>
      </c>
      <c r="U18" s="30">
        <v>42270</v>
      </c>
      <c r="V18" s="8"/>
      <c r="W18" s="14" t="s">
        <v>117</v>
      </c>
      <c r="X18" s="8">
        <v>42270</v>
      </c>
      <c r="Y18" s="16">
        <v>3</v>
      </c>
      <c r="Z18" s="9" t="str">
        <f ca="1" t="shared" si="3"/>
        <v>Действует</v>
      </c>
      <c r="AA18" s="9" t="str">
        <f t="shared" si="4"/>
        <v>Не выполнено</v>
      </c>
      <c r="AB18" s="26"/>
      <c r="AC18" s="15">
        <v>1</v>
      </c>
      <c r="AD18" s="16">
        <v>0.4</v>
      </c>
      <c r="AE18" s="17">
        <v>400</v>
      </c>
      <c r="AF18" s="9" t="str">
        <f t="shared" si="5"/>
        <v>В оформлении</v>
      </c>
      <c r="AG18" s="22">
        <v>1</v>
      </c>
      <c r="AH18" s="24"/>
      <c r="AI18" s="25"/>
      <c r="AJ18" s="23" t="s">
        <v>54</v>
      </c>
    </row>
    <row r="19" spans="1:36" ht="63.75">
      <c r="A19" s="6">
        <v>160</v>
      </c>
      <c r="B19" s="1" t="s">
        <v>154</v>
      </c>
      <c r="C19" s="1" t="s">
        <v>44</v>
      </c>
      <c r="D19" s="1" t="s">
        <v>118</v>
      </c>
      <c r="E19" s="1" t="s">
        <v>45</v>
      </c>
      <c r="F19" s="1" t="s">
        <v>39</v>
      </c>
      <c r="G19" s="1" t="s">
        <v>119</v>
      </c>
      <c r="H19" s="1" t="s">
        <v>6</v>
      </c>
      <c r="I19" s="15"/>
      <c r="J19" s="3">
        <v>15</v>
      </c>
      <c r="K19" s="2">
        <v>0.89</v>
      </c>
      <c r="L19" s="12">
        <f t="shared" si="0"/>
        <v>16.9</v>
      </c>
      <c r="M19" s="10" t="str">
        <f t="shared" si="1"/>
        <v>P &lt;= 15 кВт</v>
      </c>
      <c r="N19" s="3">
        <v>550</v>
      </c>
      <c r="O19" s="11">
        <f t="shared" si="6"/>
        <v>8250</v>
      </c>
      <c r="P19" s="11"/>
      <c r="Q19" s="3"/>
      <c r="R19" s="18"/>
      <c r="S19" s="28" t="s">
        <v>35</v>
      </c>
      <c r="T19" s="29" t="s">
        <v>120</v>
      </c>
      <c r="U19" s="30">
        <v>42270</v>
      </c>
      <c r="V19" s="8">
        <v>42275</v>
      </c>
      <c r="W19" s="14" t="s">
        <v>121</v>
      </c>
      <c r="X19" s="8">
        <v>42270</v>
      </c>
      <c r="Y19" s="16">
        <v>3</v>
      </c>
      <c r="Z19" s="9" t="str">
        <f ca="1" t="shared" si="3"/>
        <v>Действует</v>
      </c>
      <c r="AA19" s="9" t="str">
        <f t="shared" si="4"/>
        <v>Не выполнено</v>
      </c>
      <c r="AB19" s="26"/>
      <c r="AC19" s="15">
        <v>3</v>
      </c>
      <c r="AD19" s="16">
        <v>0.4</v>
      </c>
      <c r="AE19" s="17">
        <v>400</v>
      </c>
      <c r="AF19" s="9" t="str">
        <f t="shared" si="5"/>
        <v>Заключен</v>
      </c>
      <c r="AG19" s="22">
        <v>1</v>
      </c>
      <c r="AH19" s="24">
        <v>42265</v>
      </c>
      <c r="AI19" s="25"/>
      <c r="AJ19" s="23" t="s">
        <v>54</v>
      </c>
    </row>
    <row r="20" spans="1:36" ht="63.75">
      <c r="A20" s="6">
        <v>161</v>
      </c>
      <c r="B20" s="1" t="s">
        <v>155</v>
      </c>
      <c r="C20" s="1" t="s">
        <v>44</v>
      </c>
      <c r="D20" s="1" t="s">
        <v>122</v>
      </c>
      <c r="E20" s="1" t="s">
        <v>45</v>
      </c>
      <c r="F20" s="1" t="s">
        <v>39</v>
      </c>
      <c r="G20" s="1" t="s">
        <v>123</v>
      </c>
      <c r="H20" s="1" t="s">
        <v>6</v>
      </c>
      <c r="I20" s="15"/>
      <c r="J20" s="3">
        <v>15</v>
      </c>
      <c r="K20" s="2">
        <v>0.89</v>
      </c>
      <c r="L20" s="12">
        <f t="shared" si="0"/>
        <v>16.9</v>
      </c>
      <c r="M20" s="10" t="str">
        <f t="shared" si="1"/>
        <v>P &lt;= 15 кВт</v>
      </c>
      <c r="N20" s="3">
        <v>550</v>
      </c>
      <c r="O20" s="11">
        <f t="shared" si="6"/>
        <v>8250</v>
      </c>
      <c r="P20" s="11">
        <f t="shared" si="2"/>
        <v>9735</v>
      </c>
      <c r="Q20" s="3"/>
      <c r="R20" s="18"/>
      <c r="S20" s="28" t="s">
        <v>35</v>
      </c>
      <c r="T20" s="29" t="s">
        <v>124</v>
      </c>
      <c r="U20" s="30">
        <v>42270</v>
      </c>
      <c r="V20" s="8">
        <v>42271</v>
      </c>
      <c r="W20" s="14" t="s">
        <v>125</v>
      </c>
      <c r="X20" s="8">
        <v>42270</v>
      </c>
      <c r="Y20" s="16">
        <v>3</v>
      </c>
      <c r="Z20" s="9" t="str">
        <f ca="1" t="shared" si="3"/>
        <v>Действует</v>
      </c>
      <c r="AA20" s="9" t="str">
        <f t="shared" si="4"/>
        <v>Не выполнено</v>
      </c>
      <c r="AB20" s="26"/>
      <c r="AC20" s="15">
        <v>3</v>
      </c>
      <c r="AD20" s="16">
        <v>0.4</v>
      </c>
      <c r="AE20" s="17">
        <v>400</v>
      </c>
      <c r="AF20" s="9" t="str">
        <f t="shared" si="5"/>
        <v>Заключен</v>
      </c>
      <c r="AG20" s="22">
        <v>1</v>
      </c>
      <c r="AH20" s="24">
        <v>42270</v>
      </c>
      <c r="AI20" s="25"/>
      <c r="AJ20" s="23" t="s">
        <v>54</v>
      </c>
    </row>
    <row r="21" spans="1:36" ht="63.75">
      <c r="A21" s="6">
        <v>162</v>
      </c>
      <c r="B21" s="1" t="s">
        <v>156</v>
      </c>
      <c r="C21" s="1" t="s">
        <v>44</v>
      </c>
      <c r="D21" s="1" t="s">
        <v>126</v>
      </c>
      <c r="E21" s="1" t="s">
        <v>45</v>
      </c>
      <c r="F21" s="1" t="s">
        <v>39</v>
      </c>
      <c r="G21" s="1" t="s">
        <v>127</v>
      </c>
      <c r="H21" s="1" t="s">
        <v>6</v>
      </c>
      <c r="I21" s="15"/>
      <c r="J21" s="3">
        <v>7</v>
      </c>
      <c r="K21" s="2">
        <v>0.89</v>
      </c>
      <c r="L21" s="12">
        <f t="shared" si="0"/>
        <v>7.9</v>
      </c>
      <c r="M21" s="10" t="str">
        <f t="shared" si="1"/>
        <v>P &lt;= 15 кВт</v>
      </c>
      <c r="N21" s="3">
        <v>550</v>
      </c>
      <c r="O21" s="11">
        <f t="shared" si="6"/>
        <v>3850</v>
      </c>
      <c r="P21" s="11">
        <f t="shared" si="2"/>
        <v>4543</v>
      </c>
      <c r="Q21" s="3"/>
      <c r="R21" s="18"/>
      <c r="S21" s="28" t="s">
        <v>35</v>
      </c>
      <c r="T21" s="29" t="s">
        <v>128</v>
      </c>
      <c r="U21" s="30">
        <v>42271</v>
      </c>
      <c r="V21" s="8">
        <v>42283</v>
      </c>
      <c r="W21" s="14" t="s">
        <v>129</v>
      </c>
      <c r="X21" s="8">
        <v>42271</v>
      </c>
      <c r="Y21" s="16">
        <v>3</v>
      </c>
      <c r="Z21" s="9" t="str">
        <f ca="1" t="shared" si="3"/>
        <v>Действует</v>
      </c>
      <c r="AA21" s="9" t="str">
        <f t="shared" si="4"/>
        <v>Не выполнено</v>
      </c>
      <c r="AB21" s="26"/>
      <c r="AC21" s="15">
        <v>3</v>
      </c>
      <c r="AD21" s="16">
        <v>0.4</v>
      </c>
      <c r="AE21" s="17">
        <v>400</v>
      </c>
      <c r="AF21" s="9" t="str">
        <f t="shared" si="5"/>
        <v>Заключен</v>
      </c>
      <c r="AG21" s="22">
        <v>1</v>
      </c>
      <c r="AH21" s="24">
        <v>42270</v>
      </c>
      <c r="AI21" s="25"/>
      <c r="AJ21" s="23" t="s">
        <v>54</v>
      </c>
    </row>
    <row r="22" spans="1:36" ht="38.25">
      <c r="A22" s="6">
        <v>163</v>
      </c>
      <c r="B22" s="1" t="s">
        <v>130</v>
      </c>
      <c r="C22" s="1" t="s">
        <v>48</v>
      </c>
      <c r="D22" s="1" t="s">
        <v>130</v>
      </c>
      <c r="E22" s="1" t="s">
        <v>46</v>
      </c>
      <c r="F22" s="1" t="s">
        <v>39</v>
      </c>
      <c r="G22" s="1"/>
      <c r="H22" s="1" t="s">
        <v>7</v>
      </c>
      <c r="I22" s="15" t="s">
        <v>39</v>
      </c>
      <c r="J22" s="3">
        <v>30</v>
      </c>
      <c r="K22" s="2">
        <v>0.89</v>
      </c>
      <c r="L22" s="12">
        <f t="shared" si="0"/>
        <v>33.7</v>
      </c>
      <c r="M22" s="10" t="str">
        <f t="shared" si="1"/>
        <v>15 &lt; P &lt;= 150 кВт</v>
      </c>
      <c r="N22" s="3" t="s">
        <v>131</v>
      </c>
      <c r="O22" s="11" t="e">
        <f t="shared" si="6"/>
        <v>#VALUE!</v>
      </c>
      <c r="P22" s="11" t="e">
        <f t="shared" si="2"/>
        <v>#VALUE!</v>
      </c>
      <c r="Q22" s="3"/>
      <c r="R22" s="18"/>
      <c r="S22" s="28" t="s">
        <v>35</v>
      </c>
      <c r="T22" s="29" t="s">
        <v>132</v>
      </c>
      <c r="U22" s="30">
        <v>42272</v>
      </c>
      <c r="V22" s="8"/>
      <c r="W22" s="14" t="s">
        <v>133</v>
      </c>
      <c r="X22" s="8">
        <v>42272</v>
      </c>
      <c r="Y22" s="16">
        <v>3</v>
      </c>
      <c r="Z22" s="9" t="str">
        <f ca="1" t="shared" si="3"/>
        <v>Действует</v>
      </c>
      <c r="AA22" s="9" t="str">
        <f t="shared" si="4"/>
        <v>Не выполнено</v>
      </c>
      <c r="AB22" s="26"/>
      <c r="AC22" s="15">
        <v>2</v>
      </c>
      <c r="AD22" s="16">
        <v>0.4</v>
      </c>
      <c r="AE22" s="17">
        <v>400</v>
      </c>
      <c r="AF22" s="9" t="str">
        <f t="shared" si="5"/>
        <v>В оформлении</v>
      </c>
      <c r="AG22" s="22">
        <v>2</v>
      </c>
      <c r="AH22" s="24"/>
      <c r="AI22" s="25"/>
      <c r="AJ22" s="23"/>
    </row>
    <row r="23" spans="1:36" ht="89.25">
      <c r="A23" s="6">
        <v>164</v>
      </c>
      <c r="B23" s="1" t="s">
        <v>157</v>
      </c>
      <c r="C23" s="1" t="s">
        <v>134</v>
      </c>
      <c r="D23" s="1" t="s">
        <v>135</v>
      </c>
      <c r="E23" s="1" t="s">
        <v>45</v>
      </c>
      <c r="F23" s="1" t="s">
        <v>39</v>
      </c>
      <c r="G23" s="1" t="s">
        <v>136</v>
      </c>
      <c r="H23" s="1" t="s">
        <v>6</v>
      </c>
      <c r="I23" s="15"/>
      <c r="J23" s="3">
        <v>7</v>
      </c>
      <c r="K23" s="2">
        <v>0.89</v>
      </c>
      <c r="L23" s="12">
        <f t="shared" si="0"/>
        <v>7.9</v>
      </c>
      <c r="M23" s="10" t="str">
        <f t="shared" si="1"/>
        <v>P &lt;= 15 кВт</v>
      </c>
      <c r="N23" s="3" t="s">
        <v>131</v>
      </c>
      <c r="O23" s="11" t="e">
        <f t="shared" si="6"/>
        <v>#VALUE!</v>
      </c>
      <c r="P23" s="11" t="e">
        <f t="shared" si="2"/>
        <v>#VALUE!</v>
      </c>
      <c r="Q23" s="3"/>
      <c r="R23" s="18"/>
      <c r="S23" s="28" t="s">
        <v>35</v>
      </c>
      <c r="T23" s="29" t="s">
        <v>137</v>
      </c>
      <c r="U23" s="30">
        <v>42275</v>
      </c>
      <c r="V23" s="8">
        <v>42276</v>
      </c>
      <c r="W23" s="14" t="s">
        <v>138</v>
      </c>
      <c r="X23" s="8">
        <v>42275</v>
      </c>
      <c r="Y23" s="16">
        <v>3</v>
      </c>
      <c r="Z23" s="9" t="str">
        <f ca="1" t="shared" si="3"/>
        <v>Действует</v>
      </c>
      <c r="AA23" s="9" t="str">
        <f t="shared" si="4"/>
        <v>Не выполнено</v>
      </c>
      <c r="AB23" s="26"/>
      <c r="AC23" s="15">
        <v>3</v>
      </c>
      <c r="AD23" s="16">
        <v>0.4</v>
      </c>
      <c r="AE23" s="17">
        <v>230</v>
      </c>
      <c r="AF23" s="9" t="str">
        <f t="shared" si="5"/>
        <v>Заключен</v>
      </c>
      <c r="AG23" s="22">
        <v>1</v>
      </c>
      <c r="AH23" s="24">
        <v>42268</v>
      </c>
      <c r="AI23" s="25"/>
      <c r="AJ23" s="23" t="s">
        <v>54</v>
      </c>
    </row>
  </sheetData>
  <sheetProtection formatCells="0" formatColumns="0" formatRows="0" autoFilter="0"/>
  <mergeCells count="1">
    <mergeCell ref="A1:G1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2013-02-13T07:45:44Z</cp:lastPrinted>
  <dcterms:created xsi:type="dcterms:W3CDTF">2009-04-17T07:08:23Z</dcterms:created>
  <dcterms:modified xsi:type="dcterms:W3CDTF">2015-11-27T03:40:37Z</dcterms:modified>
  <cp:category/>
  <cp:version/>
  <cp:contentType/>
  <cp:contentStatus/>
</cp:coreProperties>
</file>